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744" activeTab="4"/>
  </bookViews>
  <sheets>
    <sheet name="isti anuiteti" sheetId="1" r:id="rId1"/>
    <sheet name="iste kvote" sheetId="2" r:id="rId2"/>
    <sheet name="dogovoreni jednaki anuiteti" sheetId="3" r:id="rId3"/>
    <sheet name="dogovoreni anuiteti" sheetId="4" r:id="rId4"/>
    <sheet name="promjenjivi.an." sheetId="5" r:id="rId5"/>
  </sheets>
  <definedNames/>
  <calcPr fullCalcOnLoad="1"/>
</workbook>
</file>

<file path=xl/sharedStrings.xml><?xml version="1.0" encoding="utf-8"?>
<sst xmlns="http://schemas.openxmlformats.org/spreadsheetml/2006/main" count="92" uniqueCount="49">
  <si>
    <t>ZAJAM UZ ISTE OTPLATNE KVOTE</t>
  </si>
  <si>
    <t>BROJ GODINA</t>
  </si>
  <si>
    <t>KRAJ K-TE</t>
  </si>
  <si>
    <t>GODINE</t>
  </si>
  <si>
    <t>ANUITET</t>
  </si>
  <si>
    <t>KAMATE</t>
  </si>
  <si>
    <t>OTPLATNA</t>
  </si>
  <si>
    <t>KVOTA</t>
  </si>
  <si>
    <t xml:space="preserve">OSTATAK </t>
  </si>
  <si>
    <t>DUGA</t>
  </si>
  <si>
    <t>ZBROJ</t>
  </si>
  <si>
    <t>IZNOS ZAJMA         C=</t>
  </si>
  <si>
    <t>ZAJAM UZ ISTE ANUITETE</t>
  </si>
  <si>
    <t>r=</t>
  </si>
  <si>
    <t>r*n=</t>
  </si>
  <si>
    <t xml:space="preserve">               n=</t>
  </si>
  <si>
    <t xml:space="preserve">              Co=</t>
  </si>
  <si>
    <t xml:space="preserve">IZNOS ZAJMA         </t>
  </si>
  <si>
    <t>p=</t>
  </si>
  <si>
    <t xml:space="preserve">KAMATNA STOPA           </t>
  </si>
  <si>
    <t xml:space="preserve">  ZNOS ANUITETA :</t>
  </si>
  <si>
    <t>% IZNOSA ZAJMA</t>
  </si>
  <si>
    <t xml:space="preserve">                    UKUPNE KAMATE SU</t>
  </si>
  <si>
    <t xml:space="preserve">      UKUPNE KAMATE SU</t>
  </si>
  <si>
    <t>%  IZNOSA ZAJMA</t>
  </si>
  <si>
    <t>KAMATNA STOPA            p=</t>
  </si>
  <si>
    <t xml:space="preserve">                Co=</t>
  </si>
  <si>
    <t>NA             n=</t>
  </si>
  <si>
    <t xml:space="preserve">  UNESI BROJ GODINA(NAJVIŠE 8)   n=</t>
  </si>
  <si>
    <r>
      <t>R</t>
    </r>
    <r>
      <rPr>
        <sz val="8"/>
        <rFont val="Arial"/>
        <family val="2"/>
      </rPr>
      <t>1</t>
    </r>
    <r>
      <rPr>
        <sz val="10"/>
        <rFont val="Arial"/>
        <family val="0"/>
      </rPr>
      <t>=</t>
    </r>
  </si>
  <si>
    <t>d=</t>
  </si>
  <si>
    <t xml:space="preserve">         KAMATNA STOPA   p=</t>
  </si>
  <si>
    <t>Zadatak:  Koliki je iznos zajma ako kvote čine aritmetički niz razlike d?</t>
  </si>
  <si>
    <t xml:space="preserve">           Odobreni iznos kredita iznosi: Co=</t>
  </si>
  <si>
    <t>Unesi anuitete jedan po jedan u stupac anuiteta!</t>
  </si>
  <si>
    <t xml:space="preserve">  UNESI BROJ GODINA (NAJVIŠE 5)   n=</t>
  </si>
  <si>
    <t>Izračunaj iznos zajma ako su dogovoreni anuiteti.</t>
  </si>
  <si>
    <t>ZAJAM UZ DOGOVORENE ISTE ANUITETE</t>
  </si>
  <si>
    <t>UPIŠI PODATKE,NE U TABLICU!</t>
  </si>
  <si>
    <t xml:space="preserve">KAMATNA STOPA            </t>
  </si>
  <si>
    <t>DOGOVORENI ANUITET</t>
  </si>
  <si>
    <t xml:space="preserve">    a=</t>
  </si>
  <si>
    <t xml:space="preserve">ZAJAM ĆE SE OTPLATITI U </t>
  </si>
  <si>
    <t>JEDNAKIH ANUITETA+NEPOTPUNI ANUITET</t>
  </si>
  <si>
    <t>KRNJI</t>
  </si>
  <si>
    <t xml:space="preserve"> ANUITET IZNOSI</t>
  </si>
  <si>
    <t>(POMOĆU FORMULE-MOGUĆA RAZLIKA 1 LIPA )</t>
  </si>
  <si>
    <t xml:space="preserve">       Odobreni iznos kredita iznosi: Co=</t>
  </si>
  <si>
    <t xml:space="preserve">      KAMATNA STOPA   p=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</si>
</sst>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2" fontId="0" fillId="0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6"/>
  <sheetViews>
    <sheetView workbookViewId="0" topLeftCell="A43">
      <selection activeCell="D28" sqref="D28"/>
    </sheetView>
  </sheetViews>
  <sheetFormatPr defaultColWidth="9.140625" defaultRowHeight="12.75"/>
  <cols>
    <col min="2" max="2" width="18.8515625" style="0" customWidth="1"/>
    <col min="3" max="3" width="17.421875" style="0" customWidth="1"/>
    <col min="4" max="4" width="14.7109375" style="0" customWidth="1"/>
    <col min="5" max="5" width="14.00390625" style="0" customWidth="1"/>
    <col min="6" max="6" width="11.8515625" style="0" customWidth="1"/>
    <col min="7" max="7" width="14.421875" style="0" customWidth="1"/>
  </cols>
  <sheetData>
    <row r="2" spans="3:4" ht="12.75">
      <c r="C2" s="18" t="s">
        <v>12</v>
      </c>
      <c r="D2" s="18"/>
    </row>
    <row r="3" ht="8.25" customHeight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spans="2:4" ht="12.75">
      <c r="B25" t="s">
        <v>17</v>
      </c>
      <c r="C25" s="5" t="s">
        <v>16</v>
      </c>
      <c r="D25">
        <v>12000</v>
      </c>
    </row>
    <row r="26" spans="2:7" ht="12.75">
      <c r="B26" t="s">
        <v>19</v>
      </c>
      <c r="C26" s="5" t="s">
        <v>18</v>
      </c>
      <c r="D26" s="19">
        <v>10</v>
      </c>
      <c r="F26" s="18"/>
      <c r="G26" s="18"/>
    </row>
    <row r="27" spans="2:4" ht="12.75">
      <c r="B27" t="s">
        <v>1</v>
      </c>
      <c r="C27" s="5" t="s">
        <v>15</v>
      </c>
      <c r="D27" s="21">
        <v>12</v>
      </c>
    </row>
    <row r="29" spans="3:4" ht="12.75">
      <c r="C29" s="5" t="s">
        <v>13</v>
      </c>
      <c r="D29">
        <f>1+D26/100</f>
        <v>1.1</v>
      </c>
    </row>
    <row r="30" spans="3:4" ht="12.75">
      <c r="C30" s="5" t="s">
        <v>14</v>
      </c>
      <c r="D30">
        <f>D29^D27</f>
        <v>3.1384283767210026</v>
      </c>
    </row>
    <row r="32" spans="3:4" ht="12.75">
      <c r="C32" s="20" t="s">
        <v>20</v>
      </c>
      <c r="D32">
        <f>ROUND(D25*D30*(D29-1)/(D30-1),2)</f>
        <v>1761.16</v>
      </c>
    </row>
    <row r="35" spans="2:6" ht="12.75">
      <c r="B35" s="16" t="s">
        <v>2</v>
      </c>
      <c r="C35" s="16" t="s">
        <v>4</v>
      </c>
      <c r="D35" s="16" t="s">
        <v>5</v>
      </c>
      <c r="E35" s="16" t="s">
        <v>6</v>
      </c>
      <c r="F35" s="16" t="s">
        <v>8</v>
      </c>
    </row>
    <row r="36" spans="2:6" ht="12.75">
      <c r="B36" s="17" t="s">
        <v>3</v>
      </c>
      <c r="C36" s="15"/>
      <c r="D36" s="15"/>
      <c r="E36" s="17" t="s">
        <v>7</v>
      </c>
      <c r="F36" s="17" t="s">
        <v>9</v>
      </c>
    </row>
    <row r="37" spans="2:6" ht="12.75">
      <c r="B37" s="8">
        <v>0</v>
      </c>
      <c r="C37" s="8"/>
      <c r="D37" s="9"/>
      <c r="E37" s="8"/>
      <c r="F37" s="8">
        <f>D25</f>
        <v>12000</v>
      </c>
    </row>
    <row r="38" spans="2:6" ht="12.75">
      <c r="B38" s="8">
        <f>1</f>
        <v>1</v>
      </c>
      <c r="C38" s="9">
        <f>IF(B38&gt;$D$27," ",D$32)</f>
        <v>1761.16</v>
      </c>
      <c r="D38" s="9">
        <f>IF(B38&lt;=$D$27,F37*$D$26/100," ")</f>
        <v>1200</v>
      </c>
      <c r="E38" s="9">
        <f>IF(B38&lt;=D$27,C38-D38," ")</f>
        <v>561.1600000000001</v>
      </c>
      <c r="F38" s="9">
        <f>IF(B38&lt;=D$27,F37-E38," ")</f>
        <v>11438.84</v>
      </c>
    </row>
    <row r="39" spans="2:6" ht="12.75">
      <c r="B39" s="8">
        <f>IF(B38&gt;=D27," ",B38+1)</f>
        <v>2</v>
      </c>
      <c r="C39" s="9">
        <f aca="true" t="shared" si="0" ref="C39:C58">IF(B39&gt;$D$27," ",D$32)</f>
        <v>1761.16</v>
      </c>
      <c r="D39" s="9">
        <f aca="true" t="shared" si="1" ref="D39:D62">IF(B39&lt;=$D$27,F38*$D$26/100," ")</f>
        <v>1143.884</v>
      </c>
      <c r="E39" s="9">
        <f aca="true" t="shared" si="2" ref="E39:E62">IF(B39&lt;=D$27,C39-D39," ")</f>
        <v>617.2760000000001</v>
      </c>
      <c r="F39" s="9">
        <f aca="true" t="shared" si="3" ref="F39:F62">IF(B39&lt;=D$27,F38-E39," ")</f>
        <v>10821.564</v>
      </c>
    </row>
    <row r="40" spans="2:6" ht="12.75">
      <c r="B40" s="8">
        <f>IF(B39&gt;=D$27," ",B39+1)</f>
        <v>3</v>
      </c>
      <c r="C40" s="9">
        <f t="shared" si="0"/>
        <v>1761.16</v>
      </c>
      <c r="D40" s="9">
        <f t="shared" si="1"/>
        <v>1082.1564</v>
      </c>
      <c r="E40" s="9">
        <f t="shared" si="2"/>
        <v>679.0036</v>
      </c>
      <c r="F40" s="9">
        <f t="shared" si="3"/>
        <v>10142.5604</v>
      </c>
    </row>
    <row r="41" spans="2:6" ht="12.75">
      <c r="B41" s="8">
        <f aca="true" t="shared" si="4" ref="B41:B58">IF(B40&gt;=D$27," ",B40+1)</f>
        <v>4</v>
      </c>
      <c r="C41" s="9">
        <f t="shared" si="0"/>
        <v>1761.16</v>
      </c>
      <c r="D41" s="9">
        <f t="shared" si="1"/>
        <v>1014.2560400000001</v>
      </c>
      <c r="E41" s="9">
        <f t="shared" si="2"/>
        <v>746.90396</v>
      </c>
      <c r="F41" s="9">
        <f t="shared" si="3"/>
        <v>9395.65644</v>
      </c>
    </row>
    <row r="42" spans="2:6" ht="12.75">
      <c r="B42" s="8">
        <f t="shared" si="4"/>
        <v>5</v>
      </c>
      <c r="C42" s="9">
        <f t="shared" si="0"/>
        <v>1761.16</v>
      </c>
      <c r="D42" s="9">
        <f t="shared" si="1"/>
        <v>939.565644</v>
      </c>
      <c r="E42" s="9">
        <f t="shared" si="2"/>
        <v>821.5943560000001</v>
      </c>
      <c r="F42" s="9">
        <f t="shared" si="3"/>
        <v>8574.062084000001</v>
      </c>
    </row>
    <row r="43" spans="2:6" ht="12.75">
      <c r="B43" s="8">
        <f t="shared" si="4"/>
        <v>6</v>
      </c>
      <c r="C43" s="9">
        <f t="shared" si="0"/>
        <v>1761.16</v>
      </c>
      <c r="D43" s="9">
        <f t="shared" si="1"/>
        <v>857.4062084000002</v>
      </c>
      <c r="E43" s="9">
        <f t="shared" si="2"/>
        <v>903.7537915999999</v>
      </c>
      <c r="F43" s="9">
        <f t="shared" si="3"/>
        <v>7670.308292400001</v>
      </c>
    </row>
    <row r="44" spans="2:6" ht="12.75">
      <c r="B44" s="8">
        <f t="shared" si="4"/>
        <v>7</v>
      </c>
      <c r="C44" s="9">
        <f t="shared" si="0"/>
        <v>1761.16</v>
      </c>
      <c r="D44" s="9">
        <f t="shared" si="1"/>
        <v>767.0308292400001</v>
      </c>
      <c r="E44" s="9">
        <f t="shared" si="2"/>
        <v>994.12917076</v>
      </c>
      <c r="F44" s="9">
        <f t="shared" si="3"/>
        <v>6676.179121640001</v>
      </c>
    </row>
    <row r="45" spans="2:6" ht="12.75">
      <c r="B45" s="8">
        <f t="shared" si="4"/>
        <v>8</v>
      </c>
      <c r="C45" s="9">
        <f t="shared" si="0"/>
        <v>1761.16</v>
      </c>
      <c r="D45" s="9">
        <f t="shared" si="1"/>
        <v>667.617912164</v>
      </c>
      <c r="E45" s="9">
        <f t="shared" si="2"/>
        <v>1093.542087836</v>
      </c>
      <c r="F45" s="9">
        <f t="shared" si="3"/>
        <v>5582.637033804001</v>
      </c>
    </row>
    <row r="46" spans="2:6" ht="12.75">
      <c r="B46" s="8">
        <f t="shared" si="4"/>
        <v>9</v>
      </c>
      <c r="C46" s="9">
        <f t="shared" si="0"/>
        <v>1761.16</v>
      </c>
      <c r="D46" s="9">
        <f t="shared" si="1"/>
        <v>558.2637033804</v>
      </c>
      <c r="E46" s="9">
        <f t="shared" si="2"/>
        <v>1202.8962966196</v>
      </c>
      <c r="F46" s="9">
        <f t="shared" si="3"/>
        <v>4379.7407371844</v>
      </c>
    </row>
    <row r="47" spans="2:6" ht="12.75">
      <c r="B47" s="8">
        <f t="shared" si="4"/>
        <v>10</v>
      </c>
      <c r="C47" s="9">
        <f t="shared" si="0"/>
        <v>1761.16</v>
      </c>
      <c r="D47" s="9">
        <f t="shared" si="1"/>
        <v>437.97407371844</v>
      </c>
      <c r="E47" s="9">
        <f t="shared" si="2"/>
        <v>1323.1859262815601</v>
      </c>
      <c r="F47" s="9">
        <f t="shared" si="3"/>
        <v>3056.55481090284</v>
      </c>
    </row>
    <row r="48" spans="2:6" ht="12.75">
      <c r="B48" s="8">
        <f t="shared" si="4"/>
        <v>11</v>
      </c>
      <c r="C48" s="9">
        <f t="shared" si="0"/>
        <v>1761.16</v>
      </c>
      <c r="D48" s="9">
        <f t="shared" si="1"/>
        <v>305.655481090284</v>
      </c>
      <c r="E48" s="9">
        <f t="shared" si="2"/>
        <v>1455.5045189097161</v>
      </c>
      <c r="F48" s="9">
        <f t="shared" si="3"/>
        <v>1601.050291993124</v>
      </c>
    </row>
    <row r="49" spans="2:6" ht="12.75">
      <c r="B49" s="8">
        <f t="shared" si="4"/>
        <v>12</v>
      </c>
      <c r="C49" s="9">
        <f t="shared" si="0"/>
        <v>1761.16</v>
      </c>
      <c r="D49" s="9">
        <f t="shared" si="1"/>
        <v>160.10502919931238</v>
      </c>
      <c r="E49" s="9">
        <f t="shared" si="2"/>
        <v>1601.0549708006877</v>
      </c>
      <c r="F49" s="9">
        <f t="shared" si="3"/>
        <v>-0.004678807563777809</v>
      </c>
    </row>
    <row r="50" spans="2:6" ht="12.75">
      <c r="B50" s="8" t="str">
        <f t="shared" si="4"/>
        <v> </v>
      </c>
      <c r="C50" s="9" t="str">
        <f t="shared" si="0"/>
        <v> </v>
      </c>
      <c r="D50" s="9" t="str">
        <f t="shared" si="1"/>
        <v> </v>
      </c>
      <c r="E50" s="9" t="str">
        <f t="shared" si="2"/>
        <v> </v>
      </c>
      <c r="F50" s="9" t="str">
        <f t="shared" si="3"/>
        <v> </v>
      </c>
    </row>
    <row r="51" spans="2:6" ht="12.75">
      <c r="B51" s="8" t="str">
        <f t="shared" si="4"/>
        <v> </v>
      </c>
      <c r="C51" s="9" t="str">
        <f t="shared" si="0"/>
        <v> </v>
      </c>
      <c r="D51" s="9" t="str">
        <f t="shared" si="1"/>
        <v> </v>
      </c>
      <c r="E51" s="9" t="str">
        <f t="shared" si="2"/>
        <v> </v>
      </c>
      <c r="F51" s="9" t="str">
        <f t="shared" si="3"/>
        <v> </v>
      </c>
    </row>
    <row r="52" spans="2:6" ht="12.75">
      <c r="B52" s="8" t="str">
        <f t="shared" si="4"/>
        <v> </v>
      </c>
      <c r="C52" s="9" t="str">
        <f t="shared" si="0"/>
        <v> </v>
      </c>
      <c r="D52" s="9" t="str">
        <f t="shared" si="1"/>
        <v> </v>
      </c>
      <c r="E52" s="9" t="str">
        <f t="shared" si="2"/>
        <v> </v>
      </c>
      <c r="F52" s="9" t="str">
        <f t="shared" si="3"/>
        <v> </v>
      </c>
    </row>
    <row r="53" spans="2:6" ht="12.75">
      <c r="B53" s="8" t="str">
        <f t="shared" si="4"/>
        <v> </v>
      </c>
      <c r="C53" s="9" t="str">
        <f t="shared" si="0"/>
        <v> </v>
      </c>
      <c r="D53" s="9" t="str">
        <f t="shared" si="1"/>
        <v> </v>
      </c>
      <c r="E53" s="9" t="str">
        <f t="shared" si="2"/>
        <v> </v>
      </c>
      <c r="F53" s="9" t="str">
        <f t="shared" si="3"/>
        <v> </v>
      </c>
    </row>
    <row r="54" spans="2:6" ht="12.75">
      <c r="B54" s="8" t="str">
        <f t="shared" si="4"/>
        <v> </v>
      </c>
      <c r="C54" s="9" t="str">
        <f t="shared" si="0"/>
        <v> </v>
      </c>
      <c r="D54" s="9" t="str">
        <f t="shared" si="1"/>
        <v> </v>
      </c>
      <c r="E54" s="9" t="str">
        <f t="shared" si="2"/>
        <v> </v>
      </c>
      <c r="F54" s="9" t="str">
        <f t="shared" si="3"/>
        <v> </v>
      </c>
    </row>
    <row r="55" spans="2:6" ht="12.75">
      <c r="B55" s="8" t="str">
        <f t="shared" si="4"/>
        <v> </v>
      </c>
      <c r="C55" s="9" t="str">
        <f t="shared" si="0"/>
        <v> </v>
      </c>
      <c r="D55" s="9" t="str">
        <f t="shared" si="1"/>
        <v> </v>
      </c>
      <c r="E55" s="9" t="str">
        <f t="shared" si="2"/>
        <v> </v>
      </c>
      <c r="F55" s="9" t="str">
        <f t="shared" si="3"/>
        <v> </v>
      </c>
    </row>
    <row r="56" spans="2:6" ht="12.75">
      <c r="B56" s="8" t="str">
        <f t="shared" si="4"/>
        <v> </v>
      </c>
      <c r="C56" s="9" t="str">
        <f t="shared" si="0"/>
        <v> </v>
      </c>
      <c r="D56" s="9" t="str">
        <f t="shared" si="1"/>
        <v> </v>
      </c>
      <c r="E56" s="9" t="str">
        <f t="shared" si="2"/>
        <v> </v>
      </c>
      <c r="F56" s="9" t="str">
        <f t="shared" si="3"/>
        <v> </v>
      </c>
    </row>
    <row r="57" spans="2:6" ht="12.75">
      <c r="B57" s="8" t="str">
        <f t="shared" si="4"/>
        <v> </v>
      </c>
      <c r="C57" s="9" t="str">
        <f t="shared" si="0"/>
        <v> </v>
      </c>
      <c r="D57" s="9" t="str">
        <f t="shared" si="1"/>
        <v> </v>
      </c>
      <c r="E57" s="9" t="str">
        <f t="shared" si="2"/>
        <v> </v>
      </c>
      <c r="F57" s="9" t="str">
        <f t="shared" si="3"/>
        <v> </v>
      </c>
    </row>
    <row r="58" spans="2:6" ht="12.75">
      <c r="B58" s="8" t="str">
        <f t="shared" si="4"/>
        <v> </v>
      </c>
      <c r="C58" s="9" t="str">
        <f t="shared" si="0"/>
        <v> </v>
      </c>
      <c r="D58" s="9" t="str">
        <f t="shared" si="1"/>
        <v> </v>
      </c>
      <c r="E58" s="9" t="str">
        <f t="shared" si="2"/>
        <v> </v>
      </c>
      <c r="F58" s="9" t="str">
        <f t="shared" si="3"/>
        <v> </v>
      </c>
    </row>
    <row r="59" spans="2:6" ht="12.75">
      <c r="B59" s="8" t="str">
        <f>IF(B58&gt;=D$27," ",B58+1)</f>
        <v> </v>
      </c>
      <c r="C59" s="9" t="str">
        <f>IF(B59&gt;$D$27," ",D$32)</f>
        <v> </v>
      </c>
      <c r="D59" s="9" t="str">
        <f t="shared" si="1"/>
        <v> </v>
      </c>
      <c r="E59" s="9" t="str">
        <f t="shared" si="2"/>
        <v> </v>
      </c>
      <c r="F59" s="9" t="str">
        <f t="shared" si="3"/>
        <v> </v>
      </c>
    </row>
    <row r="60" spans="2:6" ht="12.75">
      <c r="B60" s="8" t="str">
        <f>IF(B59&gt;=D$27," ",B59+1)</f>
        <v> </v>
      </c>
      <c r="C60" s="9" t="str">
        <f>IF(B60&gt;$D$27," ",D$32)</f>
        <v> </v>
      </c>
      <c r="D60" s="9" t="str">
        <f t="shared" si="1"/>
        <v> </v>
      </c>
      <c r="E60" s="9" t="str">
        <f t="shared" si="2"/>
        <v> </v>
      </c>
      <c r="F60" s="9" t="str">
        <f t="shared" si="3"/>
        <v> </v>
      </c>
    </row>
    <row r="61" spans="2:6" ht="12.75">
      <c r="B61" s="8" t="str">
        <f>IF(B60&gt;=D$27," ",B60+1)</f>
        <v> </v>
      </c>
      <c r="C61" s="9" t="str">
        <f>IF(B61&gt;$D$27," ",D$32)</f>
        <v> </v>
      </c>
      <c r="D61" s="9" t="str">
        <f t="shared" si="1"/>
        <v> </v>
      </c>
      <c r="E61" s="9" t="str">
        <f t="shared" si="2"/>
        <v> </v>
      </c>
      <c r="F61" s="9" t="str">
        <f t="shared" si="3"/>
        <v> </v>
      </c>
    </row>
    <row r="62" spans="2:6" ht="12.75">
      <c r="B62" s="8" t="str">
        <f>IF(B61&gt;=D$27," ",B61+1)</f>
        <v> </v>
      </c>
      <c r="C62" s="9" t="str">
        <f>IF(B62&gt;$D$27," ",D$32)</f>
        <v> </v>
      </c>
      <c r="D62" s="9" t="str">
        <f t="shared" si="1"/>
        <v> </v>
      </c>
      <c r="E62" s="9" t="str">
        <f t="shared" si="2"/>
        <v> </v>
      </c>
      <c r="F62" s="9" t="str">
        <f t="shared" si="3"/>
        <v> </v>
      </c>
    </row>
    <row r="63" spans="2:6" ht="12.75">
      <c r="B63" s="1" t="s">
        <v>10</v>
      </c>
      <c r="C63" s="9">
        <f>SUM(C38:C62)</f>
        <v>21133.920000000002</v>
      </c>
      <c r="D63" s="9">
        <f>SUM(D38:D62)</f>
        <v>9133.915321192437</v>
      </c>
      <c r="E63" s="6">
        <f>SUM(E38:E62)</f>
        <v>12000.004678807563</v>
      </c>
      <c r="F63" s="8"/>
    </row>
    <row r="64" ht="12.75">
      <c r="D64" s="7"/>
    </row>
    <row r="65" ht="12.75">
      <c r="B65" t="s">
        <v>22</v>
      </c>
    </row>
    <row r="66" spans="2:3" ht="12.75">
      <c r="B66">
        <f>ROUND(D63/D25*100,2)</f>
        <v>76.12</v>
      </c>
      <c r="C66" s="20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workbookViewId="0" topLeftCell="A1">
      <selection activeCell="D5" sqref="D5"/>
    </sheetView>
  </sheetViews>
  <sheetFormatPr defaultColWidth="9.140625" defaultRowHeight="12.75"/>
  <cols>
    <col min="2" max="2" width="12.8515625" style="0" customWidth="1"/>
    <col min="3" max="3" width="13.421875" style="0" customWidth="1"/>
    <col min="4" max="4" width="12.00390625" style="0" customWidth="1"/>
    <col min="5" max="5" width="11.7109375" style="0" customWidth="1"/>
    <col min="6" max="6" width="11.00390625" style="0" customWidth="1"/>
    <col min="7" max="7" width="6.00390625" style="0" customWidth="1"/>
    <col min="8" max="8" width="12.00390625" style="0" customWidth="1"/>
    <col min="9" max="9" width="10.8515625" style="0" customWidth="1"/>
    <col min="10" max="10" width="10.28125" style="0" customWidth="1"/>
    <col min="11" max="11" width="11.28125" style="0" customWidth="1"/>
    <col min="12" max="12" width="10.7109375" style="0" customWidth="1"/>
  </cols>
  <sheetData>
    <row r="1" ht="12.75">
      <c r="G1" s="10"/>
    </row>
    <row r="2" spans="2:4" ht="12.75">
      <c r="B2" s="18" t="s">
        <v>0</v>
      </c>
      <c r="C2" s="18"/>
      <c r="D2" s="18"/>
    </row>
    <row r="3" spans="2:4" ht="12.75">
      <c r="B3" t="s">
        <v>11</v>
      </c>
      <c r="C3" t="s">
        <v>26</v>
      </c>
      <c r="D3">
        <v>45900</v>
      </c>
    </row>
    <row r="4" spans="2:4" ht="12.75">
      <c r="B4" t="s">
        <v>25</v>
      </c>
      <c r="C4" s="5"/>
      <c r="D4" s="19">
        <v>6</v>
      </c>
    </row>
    <row r="5" spans="2:4" ht="12.75">
      <c r="B5" t="s">
        <v>1</v>
      </c>
      <c r="C5" t="s">
        <v>27</v>
      </c>
      <c r="D5" s="21">
        <v>15</v>
      </c>
    </row>
    <row r="7" spans="2:6" ht="12.75">
      <c r="B7" s="11" t="s">
        <v>2</v>
      </c>
      <c r="C7" s="4" t="s">
        <v>4</v>
      </c>
      <c r="D7" s="11" t="s">
        <v>5</v>
      </c>
      <c r="E7" s="4" t="s">
        <v>6</v>
      </c>
      <c r="F7" s="11" t="s">
        <v>8</v>
      </c>
    </row>
    <row r="8" spans="2:6" ht="13.5" thickBot="1">
      <c r="B8" s="12" t="s">
        <v>3</v>
      </c>
      <c r="C8" s="2"/>
      <c r="D8" s="12"/>
      <c r="E8" s="2" t="s">
        <v>7</v>
      </c>
      <c r="F8" s="12" t="s">
        <v>9</v>
      </c>
    </row>
    <row r="9" spans="2:6" ht="12.75">
      <c r="B9" s="13">
        <v>0</v>
      </c>
      <c r="C9" s="3"/>
      <c r="D9" s="14"/>
      <c r="E9" s="3"/>
      <c r="F9" s="14">
        <f>D3</f>
        <v>45900</v>
      </c>
    </row>
    <row r="10" spans="2:6" ht="12.75">
      <c r="B10" s="14">
        <f>1</f>
        <v>1</v>
      </c>
      <c r="C10" s="22">
        <f>IF(B10&lt;=D$5,D10+E10," ")</f>
        <v>5814</v>
      </c>
      <c r="D10" s="23">
        <f>IF(B10&lt;=D$5,F9*$D$4/100," ")</f>
        <v>2754</v>
      </c>
      <c r="E10" s="22">
        <f>IF(B10&lt;=D$5,D$3/D$5," ")</f>
        <v>3060</v>
      </c>
      <c r="F10" s="23">
        <f>IF(B10&lt;=D$5,F9-E10," ")</f>
        <v>42840</v>
      </c>
    </row>
    <row r="11" spans="2:6" ht="12.75">
      <c r="B11" s="14">
        <f>IF(B10&gt;=D$5," ",B10+1)</f>
        <v>2</v>
      </c>
      <c r="C11" s="22">
        <f aca="true" t="shared" si="0" ref="C11:C29">IF(B11&lt;=D$5,D11+E11," ")</f>
        <v>5630.4</v>
      </c>
      <c r="D11" s="23">
        <f aca="true" t="shared" si="1" ref="D11:D29">IF(B11&lt;=D$5,F10*$D$4/100," ")</f>
        <v>2570.4</v>
      </c>
      <c r="E11" s="22">
        <f>IF(B11&lt;=D$5,E10," ")</f>
        <v>3060</v>
      </c>
      <c r="F11" s="23">
        <f aca="true" t="shared" si="2" ref="F11:F29">IF(B11&lt;=D$5,F10-E11," ")</f>
        <v>39780</v>
      </c>
    </row>
    <row r="12" spans="2:6" ht="12.75">
      <c r="B12" s="14">
        <f aca="true" t="shared" si="3" ref="B12:B29">IF(B11&gt;=D$5," ",B11+1)</f>
        <v>3</v>
      </c>
      <c r="C12" s="22">
        <f t="shared" si="0"/>
        <v>5446.8</v>
      </c>
      <c r="D12" s="23">
        <f t="shared" si="1"/>
        <v>2386.8</v>
      </c>
      <c r="E12" s="22">
        <f aca="true" t="shared" si="4" ref="E12:E29">IF(B12&lt;=D$5,E11," ")</f>
        <v>3060</v>
      </c>
      <c r="F12" s="23">
        <f t="shared" si="2"/>
        <v>36720</v>
      </c>
    </row>
    <row r="13" spans="2:6" ht="12.75">
      <c r="B13" s="14">
        <f t="shared" si="3"/>
        <v>4</v>
      </c>
      <c r="C13" s="22">
        <f t="shared" si="0"/>
        <v>5263.2</v>
      </c>
      <c r="D13" s="23">
        <f t="shared" si="1"/>
        <v>2203.2</v>
      </c>
      <c r="E13" s="22">
        <f t="shared" si="4"/>
        <v>3060</v>
      </c>
      <c r="F13" s="23">
        <f t="shared" si="2"/>
        <v>33660</v>
      </c>
    </row>
    <row r="14" spans="2:6" ht="12.75">
      <c r="B14" s="14">
        <f t="shared" si="3"/>
        <v>5</v>
      </c>
      <c r="C14" s="22">
        <f t="shared" si="0"/>
        <v>5079.6</v>
      </c>
      <c r="D14" s="23">
        <f t="shared" si="1"/>
        <v>2019.6</v>
      </c>
      <c r="E14" s="22">
        <f t="shared" si="4"/>
        <v>3060</v>
      </c>
      <c r="F14" s="23">
        <f t="shared" si="2"/>
        <v>30600</v>
      </c>
    </row>
    <row r="15" spans="2:6" ht="12.75">
      <c r="B15" s="14">
        <f t="shared" si="3"/>
        <v>6</v>
      </c>
      <c r="C15" s="22">
        <f t="shared" si="0"/>
        <v>4896</v>
      </c>
      <c r="D15" s="23">
        <f t="shared" si="1"/>
        <v>1836</v>
      </c>
      <c r="E15" s="22">
        <f t="shared" si="4"/>
        <v>3060</v>
      </c>
      <c r="F15" s="23">
        <f t="shared" si="2"/>
        <v>27540</v>
      </c>
    </row>
    <row r="16" spans="2:6" ht="12.75">
      <c r="B16" s="14">
        <f t="shared" si="3"/>
        <v>7</v>
      </c>
      <c r="C16" s="22">
        <f t="shared" si="0"/>
        <v>4712.4</v>
      </c>
      <c r="D16" s="23">
        <f t="shared" si="1"/>
        <v>1652.4</v>
      </c>
      <c r="E16" s="22">
        <f t="shared" si="4"/>
        <v>3060</v>
      </c>
      <c r="F16" s="23">
        <f t="shared" si="2"/>
        <v>24480</v>
      </c>
    </row>
    <row r="17" spans="2:6" ht="12.75">
      <c r="B17" s="14">
        <f t="shared" si="3"/>
        <v>8</v>
      </c>
      <c r="C17" s="22">
        <f t="shared" si="0"/>
        <v>4528.8</v>
      </c>
      <c r="D17" s="23">
        <f t="shared" si="1"/>
        <v>1468.8</v>
      </c>
      <c r="E17" s="22">
        <f t="shared" si="4"/>
        <v>3060</v>
      </c>
      <c r="F17" s="23">
        <f t="shared" si="2"/>
        <v>21420</v>
      </c>
    </row>
    <row r="18" spans="2:6" ht="12.75">
      <c r="B18" s="14">
        <f t="shared" si="3"/>
        <v>9</v>
      </c>
      <c r="C18" s="22">
        <f t="shared" si="0"/>
        <v>4345.2</v>
      </c>
      <c r="D18" s="23">
        <f t="shared" si="1"/>
        <v>1285.2</v>
      </c>
      <c r="E18" s="22">
        <f t="shared" si="4"/>
        <v>3060</v>
      </c>
      <c r="F18" s="23">
        <f t="shared" si="2"/>
        <v>18360</v>
      </c>
    </row>
    <row r="19" spans="2:6" ht="12.75">
      <c r="B19" s="14">
        <f t="shared" si="3"/>
        <v>10</v>
      </c>
      <c r="C19" s="22">
        <f t="shared" si="0"/>
        <v>4161.6</v>
      </c>
      <c r="D19" s="23">
        <f t="shared" si="1"/>
        <v>1101.6</v>
      </c>
      <c r="E19" s="22">
        <f t="shared" si="4"/>
        <v>3060</v>
      </c>
      <c r="F19" s="23">
        <f t="shared" si="2"/>
        <v>15300</v>
      </c>
    </row>
    <row r="20" spans="2:6" ht="12.75">
      <c r="B20" s="14">
        <f t="shared" si="3"/>
        <v>11</v>
      </c>
      <c r="C20" s="22">
        <f t="shared" si="0"/>
        <v>3978</v>
      </c>
      <c r="D20" s="23">
        <f t="shared" si="1"/>
        <v>918</v>
      </c>
      <c r="E20" s="22">
        <f t="shared" si="4"/>
        <v>3060</v>
      </c>
      <c r="F20" s="23">
        <f t="shared" si="2"/>
        <v>12240</v>
      </c>
    </row>
    <row r="21" spans="2:6" ht="12.75">
      <c r="B21" s="14">
        <f t="shared" si="3"/>
        <v>12</v>
      </c>
      <c r="C21" s="22">
        <f t="shared" si="0"/>
        <v>3794.4</v>
      </c>
      <c r="D21" s="23">
        <f t="shared" si="1"/>
        <v>734.4</v>
      </c>
      <c r="E21" s="22">
        <f t="shared" si="4"/>
        <v>3060</v>
      </c>
      <c r="F21" s="23">
        <f t="shared" si="2"/>
        <v>9180</v>
      </c>
    </row>
    <row r="22" spans="2:6" ht="12.75">
      <c r="B22" s="14">
        <f t="shared" si="3"/>
        <v>13</v>
      </c>
      <c r="C22" s="22">
        <f t="shared" si="0"/>
        <v>3610.8</v>
      </c>
      <c r="D22" s="23">
        <f t="shared" si="1"/>
        <v>550.8</v>
      </c>
      <c r="E22" s="22">
        <f t="shared" si="4"/>
        <v>3060</v>
      </c>
      <c r="F22" s="23">
        <f t="shared" si="2"/>
        <v>6120</v>
      </c>
    </row>
    <row r="23" spans="2:6" ht="12.75">
      <c r="B23" s="14">
        <f t="shared" si="3"/>
        <v>14</v>
      </c>
      <c r="C23" s="22">
        <f t="shared" si="0"/>
        <v>3427.2</v>
      </c>
      <c r="D23" s="23">
        <f t="shared" si="1"/>
        <v>367.2</v>
      </c>
      <c r="E23" s="22">
        <f t="shared" si="4"/>
        <v>3060</v>
      </c>
      <c r="F23" s="23">
        <f t="shared" si="2"/>
        <v>3060</v>
      </c>
    </row>
    <row r="24" spans="2:6" ht="12.75">
      <c r="B24" s="14">
        <f t="shared" si="3"/>
        <v>15</v>
      </c>
      <c r="C24" s="22">
        <f t="shared" si="0"/>
        <v>3243.6</v>
      </c>
      <c r="D24" s="23">
        <f t="shared" si="1"/>
        <v>183.6</v>
      </c>
      <c r="E24" s="22">
        <f t="shared" si="4"/>
        <v>3060</v>
      </c>
      <c r="F24" s="23">
        <f t="shared" si="2"/>
        <v>0</v>
      </c>
    </row>
    <row r="25" spans="2:6" ht="12.75">
      <c r="B25" s="14" t="str">
        <f t="shared" si="3"/>
        <v> </v>
      </c>
      <c r="C25" s="22" t="str">
        <f t="shared" si="0"/>
        <v> </v>
      </c>
      <c r="D25" s="23" t="str">
        <f t="shared" si="1"/>
        <v> </v>
      </c>
      <c r="E25" s="22" t="str">
        <f t="shared" si="4"/>
        <v> </v>
      </c>
      <c r="F25" s="23" t="str">
        <f t="shared" si="2"/>
        <v> </v>
      </c>
    </row>
    <row r="26" spans="2:6" ht="12.75">
      <c r="B26" s="14" t="str">
        <f t="shared" si="3"/>
        <v> </v>
      </c>
      <c r="C26" s="22" t="str">
        <f t="shared" si="0"/>
        <v> </v>
      </c>
      <c r="D26" s="23" t="str">
        <f t="shared" si="1"/>
        <v> </v>
      </c>
      <c r="E26" s="22" t="str">
        <f t="shared" si="4"/>
        <v> </v>
      </c>
      <c r="F26" s="23" t="str">
        <f t="shared" si="2"/>
        <v> </v>
      </c>
    </row>
    <row r="27" spans="2:6" ht="12.75">
      <c r="B27" s="14" t="str">
        <f t="shared" si="3"/>
        <v> </v>
      </c>
      <c r="C27" s="22" t="str">
        <f t="shared" si="0"/>
        <v> </v>
      </c>
      <c r="D27" s="23" t="str">
        <f t="shared" si="1"/>
        <v> </v>
      </c>
      <c r="E27" s="22" t="str">
        <f t="shared" si="4"/>
        <v> </v>
      </c>
      <c r="F27" s="23" t="str">
        <f t="shared" si="2"/>
        <v> </v>
      </c>
    </row>
    <row r="28" spans="2:6" ht="12.75">
      <c r="B28" s="14" t="str">
        <f t="shared" si="3"/>
        <v> </v>
      </c>
      <c r="C28" s="22" t="str">
        <f t="shared" si="0"/>
        <v> </v>
      </c>
      <c r="D28" s="23" t="str">
        <f t="shared" si="1"/>
        <v> </v>
      </c>
      <c r="E28" s="22" t="str">
        <f t="shared" si="4"/>
        <v> </v>
      </c>
      <c r="F28" s="23" t="str">
        <f t="shared" si="2"/>
        <v> </v>
      </c>
    </row>
    <row r="29" spans="2:6" ht="12.75">
      <c r="B29" s="14" t="str">
        <f t="shared" si="3"/>
        <v> </v>
      </c>
      <c r="C29" s="22" t="str">
        <f t="shared" si="0"/>
        <v> </v>
      </c>
      <c r="D29" s="23" t="str">
        <f t="shared" si="1"/>
        <v> </v>
      </c>
      <c r="E29" s="22" t="str">
        <f t="shared" si="4"/>
        <v> </v>
      </c>
      <c r="F29" s="23" t="str">
        <f t="shared" si="2"/>
        <v> </v>
      </c>
    </row>
    <row r="30" spans="2:6" ht="12.75">
      <c r="B30" s="15" t="s">
        <v>10</v>
      </c>
      <c r="C30" s="24">
        <f>SUM(C10:C29)</f>
        <v>67932</v>
      </c>
      <c r="D30" s="25">
        <f>SUM(D10:D29)</f>
        <v>22032</v>
      </c>
      <c r="E30" s="26">
        <f>SUM(E10:E29)</f>
        <v>45900</v>
      </c>
      <c r="F30" s="15"/>
    </row>
    <row r="32" ht="12.75">
      <c r="C32" t="s">
        <v>23</v>
      </c>
    </row>
    <row r="33" spans="3:4" ht="12.75">
      <c r="C33" s="7">
        <f>ROUND(D30/D3*100,2)</f>
        <v>48</v>
      </c>
      <c r="D33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"/>
  <sheetViews>
    <sheetView workbookViewId="0" topLeftCell="A1">
      <selection activeCell="D4" sqref="D4"/>
    </sheetView>
  </sheetViews>
  <sheetFormatPr defaultColWidth="9.140625" defaultRowHeight="12.75"/>
  <cols>
    <col min="2" max="2" width="17.00390625" style="0" customWidth="1"/>
    <col min="3" max="3" width="16.140625" style="0" customWidth="1"/>
    <col min="4" max="4" width="20.421875" style="0" customWidth="1"/>
    <col min="5" max="5" width="17.28125" style="0" customWidth="1"/>
    <col min="6" max="6" width="14.140625" style="0" customWidth="1"/>
    <col min="7" max="7" width="14.28125" style="0" customWidth="1"/>
  </cols>
  <sheetData>
    <row r="1" spans="3:5" ht="14.25" customHeight="1">
      <c r="C1" s="18" t="s">
        <v>37</v>
      </c>
      <c r="D1" s="18"/>
      <c r="E1" s="18"/>
    </row>
    <row r="2" ht="15" customHeight="1">
      <c r="B2" s="18" t="s">
        <v>38</v>
      </c>
    </row>
    <row r="3" spans="2:4" ht="12.75">
      <c r="B3" s="35" t="s">
        <v>17</v>
      </c>
      <c r="C3" s="5" t="s">
        <v>26</v>
      </c>
      <c r="D3">
        <v>44000</v>
      </c>
    </row>
    <row r="4" spans="2:6" ht="12.75">
      <c r="B4" s="35" t="s">
        <v>39</v>
      </c>
      <c r="C4" s="5" t="s">
        <v>18</v>
      </c>
      <c r="D4" s="7">
        <v>5</v>
      </c>
      <c r="E4" s="5" t="s">
        <v>13</v>
      </c>
      <c r="F4" s="35">
        <f>1+D4/100</f>
        <v>1.05</v>
      </c>
    </row>
    <row r="5" spans="2:4" ht="12.75">
      <c r="B5" s="5" t="s">
        <v>40</v>
      </c>
      <c r="C5" s="5" t="s">
        <v>41</v>
      </c>
      <c r="D5">
        <v>10000</v>
      </c>
    </row>
    <row r="6" ht="13.5" customHeight="1"/>
    <row r="7" spans="2:6" ht="12.75">
      <c r="B7" s="16" t="s">
        <v>2</v>
      </c>
      <c r="C7" s="31" t="s">
        <v>4</v>
      </c>
      <c r="D7" s="16" t="s">
        <v>5</v>
      </c>
      <c r="E7" s="31" t="s">
        <v>6</v>
      </c>
      <c r="F7" s="16" t="s">
        <v>8</v>
      </c>
    </row>
    <row r="8" spans="2:6" ht="13.5" thickBot="1">
      <c r="B8" s="32" t="s">
        <v>3</v>
      </c>
      <c r="C8" s="33"/>
      <c r="D8" s="32"/>
      <c r="E8" s="33" t="s">
        <v>7</v>
      </c>
      <c r="F8" s="32" t="s">
        <v>9</v>
      </c>
    </row>
    <row r="9" spans="2:6" ht="12.75">
      <c r="B9" s="13">
        <v>0</v>
      </c>
      <c r="C9" s="3"/>
      <c r="D9" s="14"/>
      <c r="E9" s="3"/>
      <c r="F9" s="14">
        <f>D3</f>
        <v>44000</v>
      </c>
    </row>
    <row r="10" spans="2:6" ht="12.75">
      <c r="B10" s="14">
        <f>1</f>
        <v>1</v>
      </c>
      <c r="C10" s="22">
        <f>IF(B10&lt;=C$33,D$5,D10+E10)</f>
        <v>10000</v>
      </c>
      <c r="D10" s="23">
        <f>IF(B10&lt;=C$33+1,ROUND(F9*$D$4/100,2),0)</f>
        <v>2200</v>
      </c>
      <c r="E10" s="22">
        <f>IF(B10&lt;=C$33,C10-D10,F9)</f>
        <v>7800</v>
      </c>
      <c r="F10" s="23">
        <f>F9-E10</f>
        <v>36200</v>
      </c>
    </row>
    <row r="11" spans="2:6" ht="12.75">
      <c r="B11" s="14">
        <f>IF(B10&gt;C$33," ",B10+1)</f>
        <v>2</v>
      </c>
      <c r="C11" s="22">
        <f aca="true" t="shared" si="0" ref="C11:C29">IF(B11&lt;=C$33,D$5,D11+E11)</f>
        <v>10000</v>
      </c>
      <c r="D11" s="23">
        <f aca="true" t="shared" si="1" ref="D11:D29">IF(B11&lt;=C$33+1,ROUND(F10*$D$4/100,2),0)</f>
        <v>1810</v>
      </c>
      <c r="E11" s="22">
        <f aca="true" t="shared" si="2" ref="E11:E29">IF(B11&lt;=C$33,C11-D11,F10)</f>
        <v>8190</v>
      </c>
      <c r="F11" s="23">
        <f aca="true" t="shared" si="3" ref="F11:F29">F10-E11</f>
        <v>28010</v>
      </c>
    </row>
    <row r="12" spans="2:6" ht="12.75">
      <c r="B12" s="14">
        <f aca="true" t="shared" si="4" ref="B12:B29">IF(B11&gt;C$33," ",B11+1)</f>
        <v>3</v>
      </c>
      <c r="C12" s="22">
        <f t="shared" si="0"/>
        <v>10000</v>
      </c>
      <c r="D12" s="23">
        <f t="shared" si="1"/>
        <v>1400.5</v>
      </c>
      <c r="E12" s="22">
        <f t="shared" si="2"/>
        <v>8599.5</v>
      </c>
      <c r="F12" s="23">
        <f t="shared" si="3"/>
        <v>19410.5</v>
      </c>
    </row>
    <row r="13" spans="2:6" ht="12.75">
      <c r="B13" s="14">
        <f t="shared" si="4"/>
        <v>4</v>
      </c>
      <c r="C13" s="22">
        <f t="shared" si="0"/>
        <v>10000</v>
      </c>
      <c r="D13" s="23">
        <f t="shared" si="1"/>
        <v>970.53</v>
      </c>
      <c r="E13" s="22">
        <f t="shared" si="2"/>
        <v>9029.47</v>
      </c>
      <c r="F13" s="23">
        <f t="shared" si="3"/>
        <v>10381.03</v>
      </c>
    </row>
    <row r="14" spans="2:6" ht="12.75">
      <c r="B14" s="14">
        <f t="shared" si="4"/>
        <v>5</v>
      </c>
      <c r="C14" s="22">
        <f t="shared" si="0"/>
        <v>10000</v>
      </c>
      <c r="D14" s="23">
        <f t="shared" si="1"/>
        <v>519.05</v>
      </c>
      <c r="E14" s="22">
        <f t="shared" si="2"/>
        <v>9480.95</v>
      </c>
      <c r="F14" s="23">
        <f t="shared" si="3"/>
        <v>900.0799999999999</v>
      </c>
    </row>
    <row r="15" spans="2:6" ht="12.75">
      <c r="B15" s="14">
        <f t="shared" si="4"/>
        <v>6</v>
      </c>
      <c r="C15" s="22">
        <f t="shared" si="0"/>
        <v>945.0799999999999</v>
      </c>
      <c r="D15" s="23">
        <f t="shared" si="1"/>
        <v>45</v>
      </c>
      <c r="E15" s="22">
        <f t="shared" si="2"/>
        <v>900.0799999999999</v>
      </c>
      <c r="F15" s="23">
        <f t="shared" si="3"/>
        <v>0</v>
      </c>
    </row>
    <row r="16" spans="2:6" ht="12.75">
      <c r="B16" s="14" t="str">
        <f t="shared" si="4"/>
        <v> </v>
      </c>
      <c r="C16" s="22">
        <f t="shared" si="0"/>
        <v>0</v>
      </c>
      <c r="D16" s="23">
        <f t="shared" si="1"/>
        <v>0</v>
      </c>
      <c r="E16" s="22">
        <f t="shared" si="2"/>
        <v>0</v>
      </c>
      <c r="F16" s="23">
        <f t="shared" si="3"/>
        <v>0</v>
      </c>
    </row>
    <row r="17" spans="2:6" ht="12.75">
      <c r="B17" s="14" t="str">
        <f t="shared" si="4"/>
        <v> </v>
      </c>
      <c r="C17" s="22">
        <f t="shared" si="0"/>
        <v>0</v>
      </c>
      <c r="D17" s="23">
        <f t="shared" si="1"/>
        <v>0</v>
      </c>
      <c r="E17" s="22">
        <f t="shared" si="2"/>
        <v>0</v>
      </c>
      <c r="F17" s="23">
        <f t="shared" si="3"/>
        <v>0</v>
      </c>
    </row>
    <row r="18" spans="2:6" ht="12.75">
      <c r="B18" s="14" t="str">
        <f t="shared" si="4"/>
        <v> </v>
      </c>
      <c r="C18" s="22">
        <f t="shared" si="0"/>
        <v>0</v>
      </c>
      <c r="D18" s="23">
        <f t="shared" si="1"/>
        <v>0</v>
      </c>
      <c r="E18" s="22">
        <f t="shared" si="2"/>
        <v>0</v>
      </c>
      <c r="F18" s="23">
        <f t="shared" si="3"/>
        <v>0</v>
      </c>
    </row>
    <row r="19" spans="2:6" ht="12.75">
      <c r="B19" s="14" t="str">
        <f t="shared" si="4"/>
        <v> </v>
      </c>
      <c r="C19" s="22">
        <f t="shared" si="0"/>
        <v>0</v>
      </c>
      <c r="D19" s="23">
        <f t="shared" si="1"/>
        <v>0</v>
      </c>
      <c r="E19" s="22">
        <f t="shared" si="2"/>
        <v>0</v>
      </c>
      <c r="F19" s="23">
        <f t="shared" si="3"/>
        <v>0</v>
      </c>
    </row>
    <row r="20" spans="2:6" ht="12.75">
      <c r="B20" s="14" t="str">
        <f t="shared" si="4"/>
        <v> </v>
      </c>
      <c r="C20" s="22">
        <f t="shared" si="0"/>
        <v>0</v>
      </c>
      <c r="D20" s="23">
        <f t="shared" si="1"/>
        <v>0</v>
      </c>
      <c r="E20" s="22">
        <f t="shared" si="2"/>
        <v>0</v>
      </c>
      <c r="F20" s="23">
        <f t="shared" si="3"/>
        <v>0</v>
      </c>
    </row>
    <row r="21" spans="2:6" ht="12.75">
      <c r="B21" s="14" t="str">
        <f t="shared" si="4"/>
        <v> </v>
      </c>
      <c r="C21" s="22">
        <f t="shared" si="0"/>
        <v>0</v>
      </c>
      <c r="D21" s="23">
        <f t="shared" si="1"/>
        <v>0</v>
      </c>
      <c r="E21" s="22">
        <f t="shared" si="2"/>
        <v>0</v>
      </c>
      <c r="F21" s="23">
        <f t="shared" si="3"/>
        <v>0</v>
      </c>
    </row>
    <row r="22" spans="2:6" ht="12.75">
      <c r="B22" s="14" t="str">
        <f t="shared" si="4"/>
        <v> </v>
      </c>
      <c r="C22" s="22">
        <f t="shared" si="0"/>
        <v>0</v>
      </c>
      <c r="D22" s="23">
        <f t="shared" si="1"/>
        <v>0</v>
      </c>
      <c r="E22" s="22">
        <f t="shared" si="2"/>
        <v>0</v>
      </c>
      <c r="F22" s="23">
        <f t="shared" si="3"/>
        <v>0</v>
      </c>
    </row>
    <row r="23" spans="2:6" ht="12.75">
      <c r="B23" s="14" t="str">
        <f t="shared" si="4"/>
        <v> </v>
      </c>
      <c r="C23" s="22">
        <f t="shared" si="0"/>
        <v>0</v>
      </c>
      <c r="D23" s="23">
        <f t="shared" si="1"/>
        <v>0</v>
      </c>
      <c r="E23" s="22">
        <f t="shared" si="2"/>
        <v>0</v>
      </c>
      <c r="F23" s="23">
        <f t="shared" si="3"/>
        <v>0</v>
      </c>
    </row>
    <row r="24" spans="2:6" ht="12.75">
      <c r="B24" s="14" t="str">
        <f t="shared" si="4"/>
        <v> </v>
      </c>
      <c r="C24" s="22">
        <f t="shared" si="0"/>
        <v>0</v>
      </c>
      <c r="D24" s="23">
        <f t="shared" si="1"/>
        <v>0</v>
      </c>
      <c r="E24" s="22">
        <f t="shared" si="2"/>
        <v>0</v>
      </c>
      <c r="F24" s="23">
        <f t="shared" si="3"/>
        <v>0</v>
      </c>
    </row>
    <row r="25" spans="2:6" ht="12.75">
      <c r="B25" s="14" t="str">
        <f t="shared" si="4"/>
        <v> </v>
      </c>
      <c r="C25" s="22">
        <f t="shared" si="0"/>
        <v>0</v>
      </c>
      <c r="D25" s="23">
        <f t="shared" si="1"/>
        <v>0</v>
      </c>
      <c r="E25" s="22">
        <f t="shared" si="2"/>
        <v>0</v>
      </c>
      <c r="F25" s="23">
        <f t="shared" si="3"/>
        <v>0</v>
      </c>
    </row>
    <row r="26" spans="2:6" ht="12.75">
      <c r="B26" s="14" t="str">
        <f t="shared" si="4"/>
        <v> </v>
      </c>
      <c r="C26" s="22">
        <f t="shared" si="0"/>
        <v>0</v>
      </c>
      <c r="D26" s="23">
        <f t="shared" si="1"/>
        <v>0</v>
      </c>
      <c r="E26" s="22">
        <f t="shared" si="2"/>
        <v>0</v>
      </c>
      <c r="F26" s="23">
        <f t="shared" si="3"/>
        <v>0</v>
      </c>
    </row>
    <row r="27" spans="2:6" ht="12.75">
      <c r="B27" s="14" t="str">
        <f t="shared" si="4"/>
        <v> </v>
      </c>
      <c r="C27" s="22">
        <f t="shared" si="0"/>
        <v>0</v>
      </c>
      <c r="D27" s="23">
        <f t="shared" si="1"/>
        <v>0</v>
      </c>
      <c r="E27" s="22">
        <f t="shared" si="2"/>
        <v>0</v>
      </c>
      <c r="F27" s="23">
        <f t="shared" si="3"/>
        <v>0</v>
      </c>
    </row>
    <row r="28" spans="2:6" ht="12.75">
      <c r="B28" s="14" t="str">
        <f t="shared" si="4"/>
        <v> </v>
      </c>
      <c r="C28" s="22">
        <f t="shared" si="0"/>
        <v>0</v>
      </c>
      <c r="D28" s="23">
        <f t="shared" si="1"/>
        <v>0</v>
      </c>
      <c r="E28" s="22">
        <f t="shared" si="2"/>
        <v>0</v>
      </c>
      <c r="F28" s="23">
        <f t="shared" si="3"/>
        <v>0</v>
      </c>
    </row>
    <row r="29" spans="2:6" ht="12.75">
      <c r="B29" s="14" t="str">
        <f t="shared" si="4"/>
        <v> </v>
      </c>
      <c r="C29" s="22">
        <f t="shared" si="0"/>
        <v>0</v>
      </c>
      <c r="D29" s="23">
        <f t="shared" si="1"/>
        <v>0</v>
      </c>
      <c r="E29" s="22">
        <f t="shared" si="2"/>
        <v>0</v>
      </c>
      <c r="F29" s="23">
        <f t="shared" si="3"/>
        <v>0</v>
      </c>
    </row>
    <row r="30" spans="2:6" ht="13.5" thickBot="1">
      <c r="B30" s="32" t="s">
        <v>10</v>
      </c>
      <c r="C30" s="36">
        <f>SUM(C10:C29)</f>
        <v>50945.08</v>
      </c>
      <c r="D30" s="37">
        <f>SUM(D10:D29)</f>
        <v>6945.08</v>
      </c>
      <c r="E30" s="36">
        <f>SUM(E10:E29)</f>
        <v>44000</v>
      </c>
      <c r="F30" s="12"/>
    </row>
    <row r="32" ht="12.75">
      <c r="D32" s="5" t="s">
        <v>42</v>
      </c>
    </row>
    <row r="33" spans="3:4" ht="12.75">
      <c r="C33">
        <f>FLOOR((LOG(D5,10)-LOG(D5-D3*(D4/100),10))/LOG(1+D4/100,10),1)</f>
        <v>5</v>
      </c>
      <c r="D33" t="s">
        <v>43</v>
      </c>
    </row>
    <row r="34" spans="2:5" ht="12.75">
      <c r="B34" s="5" t="s">
        <v>44</v>
      </c>
      <c r="C34" t="s">
        <v>45</v>
      </c>
      <c r="D34" s="38">
        <f>D3*F4^(C33+1)-D5*F4*(F4^C33-1)/(F4-1)</f>
        <v>945.0800625000265</v>
      </c>
      <c r="E34" t="s">
        <v>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3"/>
  <sheetViews>
    <sheetView workbookViewId="0" topLeftCell="A1">
      <selection activeCell="E6" sqref="E6"/>
    </sheetView>
  </sheetViews>
  <sheetFormatPr defaultColWidth="9.140625" defaultRowHeight="12.75"/>
  <cols>
    <col min="4" max="4" width="14.8515625" style="0" customWidth="1"/>
    <col min="5" max="5" width="10.421875" style="0" customWidth="1"/>
    <col min="6" max="6" width="11.7109375" style="0" customWidth="1"/>
  </cols>
  <sheetData>
    <row r="2" ht="12.75">
      <c r="G2" s="10"/>
    </row>
    <row r="3" ht="12.75">
      <c r="B3" s="34" t="s">
        <v>36</v>
      </c>
    </row>
    <row r="4" spans="2:5" ht="12.75">
      <c r="B4" t="s">
        <v>35</v>
      </c>
      <c r="E4">
        <v>5</v>
      </c>
    </row>
    <row r="5" spans="3:5" ht="12.75">
      <c r="C5" t="s">
        <v>48</v>
      </c>
      <c r="E5" s="7">
        <v>6</v>
      </c>
    </row>
    <row r="6" spans="4:5" ht="12.75">
      <c r="D6" s="5" t="s">
        <v>13</v>
      </c>
      <c r="E6">
        <f>1+E5/100</f>
        <v>1.06</v>
      </c>
    </row>
    <row r="7" ht="12.75">
      <c r="B7" t="s">
        <v>34</v>
      </c>
    </row>
    <row r="9" spans="2:5" ht="12.75">
      <c r="B9" t="s">
        <v>47</v>
      </c>
      <c r="E9">
        <f>ROUND(C17/E6+C18/(E6^2)+C19/(E6^3)+C20/(E6^4)+C21/(E6^5),2)</f>
        <v>60463.95</v>
      </c>
    </row>
    <row r="14" spans="2:6" ht="12.75">
      <c r="B14" s="11" t="s">
        <v>2</v>
      </c>
      <c r="C14" s="31" t="s">
        <v>4</v>
      </c>
      <c r="D14" s="16" t="s">
        <v>5</v>
      </c>
      <c r="E14" s="4" t="s">
        <v>6</v>
      </c>
      <c r="F14" s="16" t="s">
        <v>8</v>
      </c>
    </row>
    <row r="15" spans="2:6" ht="13.5" thickBot="1">
      <c r="B15" s="12" t="s">
        <v>3</v>
      </c>
      <c r="C15" s="2"/>
      <c r="D15" s="12"/>
      <c r="E15" s="33" t="s">
        <v>7</v>
      </c>
      <c r="F15" s="32" t="s">
        <v>9</v>
      </c>
    </row>
    <row r="16" spans="2:6" ht="12.75">
      <c r="B16" s="27">
        <v>0</v>
      </c>
      <c r="C16" s="27"/>
      <c r="D16" s="27"/>
      <c r="E16" s="27"/>
      <c r="F16" s="27">
        <f>E9</f>
        <v>60463.95</v>
      </c>
    </row>
    <row r="17" spans="2:6" ht="12.75">
      <c r="B17" s="8">
        <f>1</f>
        <v>1</v>
      </c>
      <c r="C17" s="8">
        <v>23000</v>
      </c>
      <c r="D17" s="8">
        <f>IF(B17&lt;=E$4,ROUND(F16*E$5/100,2)," ")</f>
        <v>3627.84</v>
      </c>
      <c r="E17" s="8">
        <f>IF(B17&lt;=E$4,C17-D17," ")</f>
        <v>19372.16</v>
      </c>
      <c r="F17" s="8">
        <f>IF(B17&lt;=E$4,F16-E17," ")</f>
        <v>41091.78999999999</v>
      </c>
    </row>
    <row r="18" spans="2:6" ht="12.75">
      <c r="B18" s="8">
        <f>IF(B17&lt;E$4,B17+1," ")</f>
        <v>2</v>
      </c>
      <c r="C18" s="8">
        <v>15000</v>
      </c>
      <c r="D18" s="8">
        <f>IF(B18&lt;=E$4,ROUND(F17*E$5/100,2)," ")</f>
        <v>2465.51</v>
      </c>
      <c r="E18" s="8">
        <f>IF(B18&lt;=E$4,C18-D18," ")</f>
        <v>12534.49</v>
      </c>
      <c r="F18" s="8">
        <f>IF(B18&lt;=E$4,F17-E18," ")</f>
        <v>28557.299999999996</v>
      </c>
    </row>
    <row r="19" spans="2:6" ht="12.75">
      <c r="B19" s="8">
        <f>IF(B18&lt;E$4,B18+1," ")</f>
        <v>3</v>
      </c>
      <c r="C19" s="8">
        <v>14500</v>
      </c>
      <c r="D19" s="8">
        <f>IF(B19&lt;=E$4,ROUND(F18*E$5/100,2)," ")</f>
        <v>1713.44</v>
      </c>
      <c r="E19" s="8">
        <f>IF(B19&lt;=E$4,C19-D19," ")</f>
        <v>12786.56</v>
      </c>
      <c r="F19" s="9">
        <f>IF(B19&lt;=E$4,F18-E19," ")</f>
        <v>15770.739999999996</v>
      </c>
    </row>
    <row r="20" spans="2:6" ht="12.75">
      <c r="B20" s="8">
        <f>IF(B19&lt;E$4,B19+1," ")</f>
        <v>4</v>
      </c>
      <c r="C20" s="8">
        <v>12000</v>
      </c>
      <c r="D20" s="8">
        <f>IF(B20&lt;=E$4,ROUND(F19*E$5/100,2)," ")</f>
        <v>946.24</v>
      </c>
      <c r="E20" s="8">
        <f>IF(B20&lt;=E$4,C20-D20," ")</f>
        <v>11053.76</v>
      </c>
      <c r="F20" s="8">
        <f>IF(B20&lt;=E$4,F19-E20," ")</f>
        <v>4716.979999999996</v>
      </c>
    </row>
    <row r="21" spans="2:6" ht="12.75">
      <c r="B21" s="8">
        <f>IF(B20&lt;E$4,B20+1," ")</f>
        <v>5</v>
      </c>
      <c r="C21" s="8">
        <v>5000</v>
      </c>
      <c r="D21" s="8">
        <f>IF(B21&lt;=E$4,ROUND(F20*E$5/100,2)," ")</f>
        <v>283.02</v>
      </c>
      <c r="E21" s="8">
        <f>IF(B21&lt;=E$4,C21-D21," ")</f>
        <v>4716.98</v>
      </c>
      <c r="F21" s="9">
        <f>IF(B21&lt;=E$4,F20-E21," ")</f>
        <v>-3.637978807091713E-12</v>
      </c>
    </row>
    <row r="22" spans="2:6" ht="12.75">
      <c r="B22" s="17" t="s">
        <v>10</v>
      </c>
      <c r="C22" s="28">
        <f>SUM(C17:C21)</f>
        <v>69500</v>
      </c>
      <c r="D22" s="29">
        <f>SUM(D17:D21)</f>
        <v>9036.050000000001</v>
      </c>
      <c r="E22" s="30">
        <f>SUM(E17:E21)</f>
        <v>60463.95</v>
      </c>
      <c r="F22" s="15"/>
    </row>
    <row r="33" ht="12.75">
      <c r="C33" t="e">
        <f>FLOOR((LOG(D5,10)-LOG(D5-D3*(D4/100),10))/LOG(1+D4/100,10),1)</f>
        <v>#NUM!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4"/>
  <sheetViews>
    <sheetView tabSelected="1" workbookViewId="0" topLeftCell="A1">
      <selection activeCell="E5" sqref="E5"/>
    </sheetView>
  </sheetViews>
  <sheetFormatPr defaultColWidth="9.140625" defaultRowHeight="12.75"/>
  <cols>
    <col min="2" max="2" width="11.00390625" style="0" customWidth="1"/>
    <col min="4" max="4" width="16.28125" style="0" customWidth="1"/>
    <col min="5" max="5" width="13.57421875" style="0" customWidth="1"/>
    <col min="6" max="6" width="10.00390625" style="0" customWidth="1"/>
  </cols>
  <sheetData>
    <row r="2" ht="12.75">
      <c r="B2" s="34" t="s">
        <v>32</v>
      </c>
    </row>
    <row r="3" spans="2:5" ht="12.75">
      <c r="B3" t="s">
        <v>28</v>
      </c>
      <c r="E3">
        <v>4</v>
      </c>
    </row>
    <row r="4" spans="3:5" ht="12.75">
      <c r="C4" t="s">
        <v>31</v>
      </c>
      <c r="E4">
        <v>10</v>
      </c>
    </row>
    <row r="5" spans="4:5" ht="12.75">
      <c r="D5" s="5" t="s">
        <v>13</v>
      </c>
      <c r="E5">
        <f>1+E4/100</f>
        <v>1.1</v>
      </c>
    </row>
    <row r="6" spans="4:5" ht="12.75">
      <c r="D6" s="5" t="s">
        <v>29</v>
      </c>
      <c r="E6">
        <v>170600</v>
      </c>
    </row>
    <row r="7" spans="4:5" ht="12.75">
      <c r="D7" s="5" t="s">
        <v>30</v>
      </c>
      <c r="E7">
        <v>-12000</v>
      </c>
    </row>
    <row r="8" spans="2:5" ht="12.75">
      <c r="B8" t="s">
        <v>33</v>
      </c>
      <c r="E8">
        <f>ROUND((2*E6+(E3-1)*E7)*E3/2,2)</f>
        <v>610400</v>
      </c>
    </row>
    <row r="13" spans="2:6" ht="12.75">
      <c r="B13" s="11" t="s">
        <v>2</v>
      </c>
      <c r="C13" s="31" t="s">
        <v>4</v>
      </c>
      <c r="D13" s="16" t="s">
        <v>5</v>
      </c>
      <c r="E13" s="16" t="s">
        <v>6</v>
      </c>
      <c r="F13" s="16" t="s">
        <v>8</v>
      </c>
    </row>
    <row r="14" spans="2:6" ht="13.5" thickBot="1">
      <c r="B14" s="12" t="s">
        <v>3</v>
      </c>
      <c r="C14" s="2"/>
      <c r="D14" s="12"/>
      <c r="E14" s="32" t="s">
        <v>7</v>
      </c>
      <c r="F14" s="12" t="s">
        <v>9</v>
      </c>
    </row>
    <row r="15" spans="2:6" ht="12.75">
      <c r="B15" s="27">
        <v>0</v>
      </c>
      <c r="C15" s="27"/>
      <c r="D15" s="27"/>
      <c r="E15" s="27"/>
      <c r="F15" s="27">
        <f>E8</f>
        <v>610400</v>
      </c>
    </row>
    <row r="16" spans="2:6" ht="12.75">
      <c r="B16" s="8">
        <f>1</f>
        <v>1</v>
      </c>
      <c r="C16" s="8">
        <f>IF(B16&lt;=E$3,D16+E16," ")</f>
        <v>231640</v>
      </c>
      <c r="D16" s="8">
        <f>ROUND(F15*E$4/100,2)</f>
        <v>61040</v>
      </c>
      <c r="E16" s="8">
        <f>E6</f>
        <v>170600</v>
      </c>
      <c r="F16" s="8">
        <f>IF(B16&lt;=E$3,F15-E16," ")</f>
        <v>439800</v>
      </c>
    </row>
    <row r="17" spans="2:6" ht="12.75">
      <c r="B17" s="8">
        <f aca="true" t="shared" si="0" ref="B17:B23">IF(B16&gt;=E$3," ",B16+1)</f>
        <v>2</v>
      </c>
      <c r="C17" s="8">
        <f aca="true" t="shared" si="1" ref="C17:C23">IF(B17&lt;=E$3,D17+E17," ")</f>
        <v>202580</v>
      </c>
      <c r="D17" s="8">
        <f>IF(B17&lt;=E$3,ROUND(F16*E$4/100,2)," ")</f>
        <v>43980</v>
      </c>
      <c r="E17" s="8">
        <f>IF(B17&lt;=E$3,E16+E$7," ")</f>
        <v>158600</v>
      </c>
      <c r="F17" s="8">
        <f aca="true" t="shared" si="2" ref="F17:F23">IF(B17&lt;=E$3,F16-E17," ")</f>
        <v>281200</v>
      </c>
    </row>
    <row r="18" spans="2:6" ht="12.75">
      <c r="B18" s="8">
        <f t="shared" si="0"/>
        <v>3</v>
      </c>
      <c r="C18" s="8">
        <f t="shared" si="1"/>
        <v>174720</v>
      </c>
      <c r="D18" s="8">
        <f aca="true" t="shared" si="3" ref="D18:D23">IF(B18&lt;=E$3,ROUND(F17*E$4/100,2)," ")</f>
        <v>28120</v>
      </c>
      <c r="E18" s="8">
        <f aca="true" t="shared" si="4" ref="E18:E23">IF(B18&lt;=E$3,E17+E$7," ")</f>
        <v>146600</v>
      </c>
      <c r="F18" s="8">
        <f t="shared" si="2"/>
        <v>134600</v>
      </c>
    </row>
    <row r="19" spans="2:6" ht="12.75">
      <c r="B19" s="8">
        <f t="shared" si="0"/>
        <v>4</v>
      </c>
      <c r="C19" s="8">
        <f t="shared" si="1"/>
        <v>148060</v>
      </c>
      <c r="D19" s="8">
        <f t="shared" si="3"/>
        <v>13460</v>
      </c>
      <c r="E19" s="8">
        <f t="shared" si="4"/>
        <v>134600</v>
      </c>
      <c r="F19" s="8">
        <f t="shared" si="2"/>
        <v>0</v>
      </c>
    </row>
    <row r="20" spans="2:6" ht="12.75">
      <c r="B20" s="8" t="str">
        <f t="shared" si="0"/>
        <v> </v>
      </c>
      <c r="C20" s="8" t="str">
        <f t="shared" si="1"/>
        <v> </v>
      </c>
      <c r="D20" s="8" t="str">
        <f t="shared" si="3"/>
        <v> </v>
      </c>
      <c r="E20" s="8" t="str">
        <f t="shared" si="4"/>
        <v> </v>
      </c>
      <c r="F20" s="8" t="str">
        <f t="shared" si="2"/>
        <v> </v>
      </c>
    </row>
    <row r="21" spans="2:6" ht="12.75">
      <c r="B21" s="8" t="str">
        <f t="shared" si="0"/>
        <v> </v>
      </c>
      <c r="C21" s="8" t="str">
        <f t="shared" si="1"/>
        <v> </v>
      </c>
      <c r="D21" s="8" t="str">
        <f t="shared" si="3"/>
        <v> </v>
      </c>
      <c r="E21" s="8" t="str">
        <f t="shared" si="4"/>
        <v> </v>
      </c>
      <c r="F21" s="8" t="str">
        <f t="shared" si="2"/>
        <v> </v>
      </c>
    </row>
    <row r="22" spans="2:6" ht="12.75">
      <c r="B22" s="8" t="str">
        <f t="shared" si="0"/>
        <v> </v>
      </c>
      <c r="C22" s="8" t="str">
        <f t="shared" si="1"/>
        <v> </v>
      </c>
      <c r="D22" s="8" t="str">
        <f t="shared" si="3"/>
        <v> </v>
      </c>
      <c r="E22" s="8" t="str">
        <f t="shared" si="4"/>
        <v> </v>
      </c>
      <c r="F22" s="8" t="str">
        <f t="shared" si="2"/>
        <v> </v>
      </c>
    </row>
    <row r="23" spans="2:6" ht="12.75">
      <c r="B23" s="8" t="str">
        <f t="shared" si="0"/>
        <v> </v>
      </c>
      <c r="C23" s="8" t="str">
        <f t="shared" si="1"/>
        <v> </v>
      </c>
      <c r="D23" s="8" t="str">
        <f t="shared" si="3"/>
        <v> </v>
      </c>
      <c r="E23" s="8" t="str">
        <f t="shared" si="4"/>
        <v> </v>
      </c>
      <c r="F23" s="8" t="str">
        <f t="shared" si="2"/>
        <v> </v>
      </c>
    </row>
    <row r="24" spans="2:6" ht="12.75">
      <c r="B24" s="17" t="s">
        <v>10</v>
      </c>
      <c r="C24" s="28">
        <f>SUM(C16:C23)</f>
        <v>757000</v>
      </c>
      <c r="D24" s="29">
        <f>SUM(D16:D23)</f>
        <v>146600</v>
      </c>
      <c r="E24" s="30">
        <f>SUM(E16:E23)</f>
        <v>610400</v>
      </c>
      <c r="F24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Boris</cp:lastModifiedBy>
  <cp:lastPrinted>2008-05-09T08:15:12Z</cp:lastPrinted>
  <dcterms:created xsi:type="dcterms:W3CDTF">2007-05-05T18:29:57Z</dcterms:created>
  <dcterms:modified xsi:type="dcterms:W3CDTF">2014-05-26T05:34:42Z</dcterms:modified>
  <cp:category/>
  <cp:version/>
  <cp:contentType/>
  <cp:contentStatus/>
</cp:coreProperties>
</file>